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598" activeTab="1"/>
  </bookViews>
  <sheets>
    <sheet name="Thu T4" sheetId="1" r:id="rId1"/>
    <sheet name="Chi T4" sheetId="2" r:id="rId2"/>
  </sheets>
  <definedNames>
    <definedName name="_xlnm.Print_Titles" localSheetId="1">'Chi T4'!$4:$7</definedName>
    <definedName name="_xlnm.Print_Titles" localSheetId="0">'Thu T4'!$5:$7</definedName>
  </definedNames>
  <calcPr fullCalcOnLoad="1"/>
</workbook>
</file>

<file path=xl/sharedStrings.xml><?xml version="1.0" encoding="utf-8"?>
<sst xmlns="http://schemas.openxmlformats.org/spreadsheetml/2006/main" count="123" uniqueCount="93">
  <si>
    <t>Chi cho công tác cấp giấy CNQSDĐ, xây dựng cơ sở dữ liệu đất đai từ 10% tiền sử dụng đất, thuê đất</t>
  </si>
  <si>
    <t>Chi đầu tư phát triển</t>
  </si>
  <si>
    <t>Chi thường xuyên</t>
  </si>
  <si>
    <t>Bổ sung Quỹ dự trữ tài chính</t>
  </si>
  <si>
    <t>Dự phòng ngân sách</t>
  </si>
  <si>
    <t>Nội dung các khoản chi</t>
  </si>
  <si>
    <t>Sự nghiệp kinh tế</t>
  </si>
  <si>
    <t>Sự nghiệp giáo dục, đào tạo và dạy nghề</t>
  </si>
  <si>
    <t>Sự nghiệp khoa học</t>
  </si>
  <si>
    <t>Sự nghiệp văn hoá thông tin</t>
  </si>
  <si>
    <t>Sự nghiệp thể dục thể thao</t>
  </si>
  <si>
    <t>Sự nghiệp phát thanh truyền hình</t>
  </si>
  <si>
    <t>Quản lý hành chính</t>
  </si>
  <si>
    <t>- Quản lý nhà nước</t>
  </si>
  <si>
    <t>- Đảng</t>
  </si>
  <si>
    <t>- Đoàn thể</t>
  </si>
  <si>
    <t>Quốc phòng - An ninh</t>
  </si>
  <si>
    <t>- Quốc phòng</t>
  </si>
  <si>
    <t>- An ninh</t>
  </si>
  <si>
    <t>Thuế sử dụng đất phi nông nghiệp</t>
  </si>
  <si>
    <t>Thu khác ngân sách (bao gồm cả thu tại xã)</t>
  </si>
  <si>
    <t>Thu tiền cho thuê mặt đất, mặt nước</t>
  </si>
  <si>
    <t>Thu tiền sử dụng đất</t>
  </si>
  <si>
    <t>Đơn vị: triệu đồng</t>
  </si>
  <si>
    <t>STT</t>
  </si>
  <si>
    <t>Nội dung các khoản thu</t>
  </si>
  <si>
    <t>Thu từ doanh nghiệp trung ương</t>
  </si>
  <si>
    <t>Thu từ doanh nghiệp địa phương</t>
  </si>
  <si>
    <t>Số TT</t>
  </si>
  <si>
    <t>Thu ngân sách nhà nước trên địa bàn ngân sách địa phương được hưởng theo phân cấp</t>
  </si>
  <si>
    <t>Chi bổ sung Quỹ phát triển đất</t>
  </si>
  <si>
    <t>A- TỔNG THU NSNN TRÊN ĐỊA BÀN</t>
  </si>
  <si>
    <t>B- THU NGÂN SÁCH ĐỊA PHƯƠNG</t>
  </si>
  <si>
    <t>II</t>
  </si>
  <si>
    <t>Thu bổ sung từ ngân sách cấp trên</t>
  </si>
  <si>
    <t>Thu từ hoạt động xuất nhập khẩu</t>
  </si>
  <si>
    <t>Chi đầu tư xây dựng cơ bản</t>
  </si>
  <si>
    <t>Chi thực hiện một số chính sách, nhiệm vụ</t>
  </si>
  <si>
    <t>Chi khác ngân sách</t>
  </si>
  <si>
    <t>III</t>
  </si>
  <si>
    <t>IV</t>
  </si>
  <si>
    <t>V</t>
  </si>
  <si>
    <t>TW giao</t>
  </si>
  <si>
    <t>TỔNG CHI NSĐP</t>
  </si>
  <si>
    <t>A</t>
  </si>
  <si>
    <t>B</t>
  </si>
  <si>
    <t>giao</t>
  </si>
  <si>
    <t>Tỉnh giao</t>
  </si>
  <si>
    <t>I</t>
  </si>
  <si>
    <t>Thu từ doanh nghiệp có vốn đầu tư nước ngoài</t>
  </si>
  <si>
    <t>Thu ngoài quốc doanh</t>
  </si>
  <si>
    <t>Thu xổ số kiến thiết</t>
  </si>
  <si>
    <t>Lệ phí trước bạ</t>
  </si>
  <si>
    <t>Thuế thu nhập cá nhân</t>
  </si>
  <si>
    <t>Thu phí, lệ phí</t>
  </si>
  <si>
    <t>Cùng kỳ</t>
  </si>
  <si>
    <t xml:space="preserve">ƯỚC THỰC HIỆN CHI NGÂN SÁCH ĐỊA PHƯƠNG </t>
  </si>
  <si>
    <t>ƯỚC THỰC HIỆN THU NGÂN SÁCH ĐỊA PHƯƠNG</t>
  </si>
  <si>
    <t>Sự nghiệp y tế, dân số</t>
  </si>
  <si>
    <t>Thu tiền cấp quyền khai thác khoáng sản</t>
  </si>
  <si>
    <t xml:space="preserve">Tỉnh giao  </t>
  </si>
  <si>
    <t>Hỗ trợ các Quỹ tài chính nhà nước của tỉnh</t>
  </si>
  <si>
    <t>Sự nghiệp bảo vệ môi trường</t>
  </si>
  <si>
    <t>Chi bảm đảm ATGT, chống lậu, thu phí lệ phí,..</t>
  </si>
  <si>
    <t>Dự toán TW giao</t>
  </si>
  <si>
    <t>Dự toán tỉnh giao</t>
  </si>
  <si>
    <t>Thu cân đối</t>
  </si>
  <si>
    <t xml:space="preserve"> - Khối tỉnh</t>
  </si>
  <si>
    <t xml:space="preserve"> - Khối huyện</t>
  </si>
  <si>
    <t xml:space="preserve"> - Trả tiền hàng năm</t>
  </si>
  <si>
    <t xml:space="preserve"> - Trả tiền một lần</t>
  </si>
  <si>
    <t xml:space="preserve"> - Giấy phép do trung ương cấp</t>
  </si>
  <si>
    <t xml:space="preserve"> - Giấy phép do địa phương cấp</t>
  </si>
  <si>
    <t>Thuế bảo vệ môi trường</t>
  </si>
  <si>
    <t>Dự toán 2018</t>
  </si>
  <si>
    <t>Sự nghiệp đảm bảo xã hội</t>
  </si>
  <si>
    <t>Trả nợ lãi, phí các khoản vay</t>
  </si>
  <si>
    <t>Chi thực hiện 2 Chương trình MTQG</t>
  </si>
  <si>
    <t>Chương trình mục tiêu</t>
  </si>
  <si>
    <t>Chi đầu tư từ nguồn vốn trái phiếu Chính phủ</t>
  </si>
  <si>
    <t>Chi từ nguồn bổ sung có mục tiêu</t>
  </si>
  <si>
    <t>7=5/1</t>
  </si>
  <si>
    <t>8=5/2</t>
  </si>
  <si>
    <t>9=5/6</t>
  </si>
  <si>
    <t>Trung ương giao</t>
  </si>
  <si>
    <t>Tháng 4 năm 2018</t>
  </si>
  <si>
    <t>Thực hiện 4 tháng năm 2017</t>
  </si>
  <si>
    <t>Thu chuyển nguồn</t>
  </si>
  <si>
    <t>Thực hiện tháng 4/2017</t>
  </si>
  <si>
    <t>Thực hiện tháng 3/2018</t>
  </si>
  <si>
    <t>Ước thực hiện tháng 4/2018</t>
  </si>
  <si>
    <t>Ước thực hiện 4 tháng năm 2018</t>
  </si>
  <si>
    <t>So sánh thực hiện 4 tháng năm 2018 với (%):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</si>
</sst>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%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_-* #,##0.0\ _₫_-;\-* #,##0.0\ _₫_-;_-* &quot;-&quot;??\ _₫_-;_-@_-"/>
    <numFmt numFmtId="181" formatCode="#,##0.000"/>
    <numFmt numFmtId="182" formatCode="_-* #,##0_-;\-* #,##0_-;_-* &quot;-&quot;??_-;_-@_-"/>
    <numFmt numFmtId="183" formatCode="_-* #,##0.00_-;\-* #,##0.00_-;_-* &quot;-&quot;??_-;_-@_-"/>
  </numFmts>
  <fonts count="59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" fontId="15" fillId="0" borderId="0" xfId="0" applyNumberFormat="1" applyFont="1" applyBorder="1" applyAlignment="1">
      <alignment vertical="center"/>
    </xf>
    <xf numFmtId="181" fontId="15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4" fontId="19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2" fontId="15" fillId="0" borderId="0" xfId="0" applyNumberFormat="1" applyFont="1" applyBorder="1" applyAlignment="1">
      <alignment vertical="center"/>
    </xf>
    <xf numFmtId="172" fontId="15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 vertical="center"/>
    </xf>
    <xf numFmtId="182" fontId="4" fillId="32" borderId="10" xfId="44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right" vertical="center"/>
    </xf>
    <xf numFmtId="172" fontId="8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Zeros="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" sqref="G5:G7"/>
    </sheetView>
  </sheetViews>
  <sheetFormatPr defaultColWidth="9.140625" defaultRowHeight="12.75"/>
  <cols>
    <col min="1" max="1" width="5.140625" style="1" bestFit="1" customWidth="1"/>
    <col min="2" max="2" width="43.421875" style="6" customWidth="1"/>
    <col min="3" max="3" width="10.421875" style="6" customWidth="1"/>
    <col min="4" max="6" width="10.57421875" style="3" customWidth="1"/>
    <col min="7" max="7" width="10.421875" style="3" customWidth="1"/>
    <col min="8" max="8" width="11.28125" style="3" customWidth="1"/>
    <col min="9" max="11" width="9.57421875" style="3" customWidth="1"/>
    <col min="12" max="12" width="7.7109375" style="29" customWidth="1"/>
    <col min="13" max="14" width="8.421875" style="28" customWidth="1"/>
    <col min="15" max="15" width="9.00390625" style="28" customWidth="1"/>
    <col min="16" max="17" width="8.421875" style="28" customWidth="1"/>
    <col min="18" max="18" width="8.140625" style="28" customWidth="1"/>
    <col min="19" max="19" width="9.28125" style="28" customWidth="1"/>
    <col min="20" max="16384" width="9.140625" style="28" customWidth="1"/>
  </cols>
  <sheetData>
    <row r="1" spans="1:12" ht="18.75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9"/>
    </row>
    <row r="2" spans="1:12" ht="18.75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70"/>
    </row>
    <row r="3" spans="1:12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0"/>
    </row>
    <row r="4" spans="7:12" ht="15.75">
      <c r="G4" s="101"/>
      <c r="H4" s="101"/>
      <c r="I4" s="113" t="s">
        <v>23</v>
      </c>
      <c r="J4" s="113"/>
      <c r="K4" s="113"/>
      <c r="L4" s="71"/>
    </row>
    <row r="5" spans="1:12" ht="19.5" customHeight="1">
      <c r="A5" s="102" t="s">
        <v>28</v>
      </c>
      <c r="B5" s="102" t="s">
        <v>25</v>
      </c>
      <c r="C5" s="102" t="s">
        <v>74</v>
      </c>
      <c r="D5" s="102"/>
      <c r="E5" s="105" t="s">
        <v>89</v>
      </c>
      <c r="F5" s="102" t="s">
        <v>90</v>
      </c>
      <c r="G5" s="102" t="s">
        <v>91</v>
      </c>
      <c r="H5" s="102" t="s">
        <v>86</v>
      </c>
      <c r="I5" s="102" t="s">
        <v>92</v>
      </c>
      <c r="J5" s="102"/>
      <c r="K5" s="102"/>
      <c r="L5" s="72"/>
    </row>
    <row r="6" spans="1:12" ht="18.75" customHeight="1">
      <c r="A6" s="103" t="s">
        <v>24</v>
      </c>
      <c r="B6" s="103" t="s">
        <v>25</v>
      </c>
      <c r="C6" s="108" t="s">
        <v>84</v>
      </c>
      <c r="D6" s="102" t="s">
        <v>60</v>
      </c>
      <c r="E6" s="106"/>
      <c r="F6" s="104" t="s">
        <v>42</v>
      </c>
      <c r="G6" s="104" t="s">
        <v>42</v>
      </c>
      <c r="H6" s="104" t="s">
        <v>47</v>
      </c>
      <c r="I6" s="102"/>
      <c r="J6" s="102"/>
      <c r="K6" s="102"/>
      <c r="L6" s="72"/>
    </row>
    <row r="7" spans="1:12" ht="45" customHeight="1">
      <c r="A7" s="103"/>
      <c r="B7" s="103"/>
      <c r="C7" s="108"/>
      <c r="D7" s="102"/>
      <c r="E7" s="107"/>
      <c r="F7" s="104"/>
      <c r="G7" s="104"/>
      <c r="H7" s="104" t="s">
        <v>46</v>
      </c>
      <c r="I7" s="84" t="s">
        <v>64</v>
      </c>
      <c r="J7" s="84" t="s">
        <v>65</v>
      </c>
      <c r="K7" s="89" t="s">
        <v>55</v>
      </c>
      <c r="L7" s="72"/>
    </row>
    <row r="8" spans="1:12" s="74" customFormat="1" ht="18.75" customHeight="1">
      <c r="A8" s="38" t="s">
        <v>44</v>
      </c>
      <c r="B8" s="38" t="s">
        <v>45</v>
      </c>
      <c r="C8" s="38">
        <v>1</v>
      </c>
      <c r="D8" s="38">
        <v>2</v>
      </c>
      <c r="E8" s="38">
        <v>3</v>
      </c>
      <c r="F8" s="38">
        <v>4</v>
      </c>
      <c r="G8" s="38">
        <v>5</v>
      </c>
      <c r="H8" s="38">
        <v>6</v>
      </c>
      <c r="I8" s="38" t="s">
        <v>81</v>
      </c>
      <c r="J8" s="38" t="s">
        <v>82</v>
      </c>
      <c r="K8" s="38" t="s">
        <v>83</v>
      </c>
      <c r="L8" s="73"/>
    </row>
    <row r="9" spans="1:15" s="32" customFormat="1" ht="28.5" customHeight="1">
      <c r="A9" s="98"/>
      <c r="B9" s="99" t="s">
        <v>31</v>
      </c>
      <c r="C9" s="62">
        <f aca="true" t="shared" si="0" ref="C9:H9">C10+C27+C28+C31</f>
        <v>2016000</v>
      </c>
      <c r="D9" s="62">
        <f t="shared" si="0"/>
        <v>2218000</v>
      </c>
      <c r="E9" s="62">
        <f>E10+E27+E28+E31</f>
        <v>515645.19</v>
      </c>
      <c r="F9" s="62">
        <f t="shared" si="0"/>
        <v>187000</v>
      </c>
      <c r="G9" s="62">
        <f t="shared" si="0"/>
        <v>702645.19</v>
      </c>
      <c r="H9" s="62">
        <f t="shared" si="0"/>
        <v>625096.8300000001</v>
      </c>
      <c r="I9" s="86">
        <f>G9*100/C9</f>
        <v>34.85343204365079</v>
      </c>
      <c r="J9" s="86">
        <f>G9*100/D9</f>
        <v>31.679224075743914</v>
      </c>
      <c r="K9" s="86">
        <f>G9*100/H9</f>
        <v>112.40581559180198</v>
      </c>
      <c r="L9" s="75"/>
      <c r="M9" s="76"/>
      <c r="N9" s="76"/>
      <c r="O9" s="76"/>
    </row>
    <row r="10" spans="1:17" ht="24" customHeight="1">
      <c r="A10" s="25" t="s">
        <v>48</v>
      </c>
      <c r="B10" s="61" t="s">
        <v>66</v>
      </c>
      <c r="C10" s="63">
        <f>C11+C12+C13+C14+C15+C16+C17+C18+C19+C20+C23+C26</f>
        <v>1527000</v>
      </c>
      <c r="D10" s="63">
        <f>D11+D12+D13+D14+D15+D16+D17+D18+D19+D20+D23+D26</f>
        <v>1527000</v>
      </c>
      <c r="E10" s="63">
        <f>E11+E12+E13+E14+E15+E16+E17+E18+E19+E20+E23+E26</f>
        <v>352953.49999999994</v>
      </c>
      <c r="F10" s="63">
        <f>F11+F12+F13+F14+F15+F16+F17+F18+F19+F20+F23+F26</f>
        <v>115300</v>
      </c>
      <c r="G10" s="63">
        <f>G11+G12+G13+G14+G15+G16+G17+G18+G19+G20+G23+G26</f>
        <v>468253.5</v>
      </c>
      <c r="H10" s="63">
        <f>SUM(H11:H26)</f>
        <v>436488.83</v>
      </c>
      <c r="I10" s="90">
        <f aca="true" t="shared" si="1" ref="I10:I34">G10*100/C10</f>
        <v>30.66493123772102</v>
      </c>
      <c r="J10" s="90">
        <f aca="true" t="shared" si="2" ref="J10:J34">G10*100/D10</f>
        <v>30.66493123772102</v>
      </c>
      <c r="K10" s="90">
        <f aca="true" t="shared" si="3" ref="K10:K35">G10*100/H10</f>
        <v>107.2773156646414</v>
      </c>
      <c r="L10" s="37"/>
      <c r="O10" s="29"/>
      <c r="P10" s="29"/>
      <c r="Q10" s="29"/>
    </row>
    <row r="11" spans="1:19" s="34" customFormat="1" ht="19.5" customHeight="1">
      <c r="A11" s="4">
        <v>1</v>
      </c>
      <c r="B11" s="5" t="s">
        <v>26</v>
      </c>
      <c r="C11" s="64">
        <v>185000</v>
      </c>
      <c r="D11" s="64">
        <v>185000</v>
      </c>
      <c r="E11" s="88">
        <v>29605.06</v>
      </c>
      <c r="F11" s="64">
        <v>10300</v>
      </c>
      <c r="G11" s="64">
        <f>E11+F11</f>
        <v>39905.06</v>
      </c>
      <c r="H11" s="85">
        <f>0.45*112649</f>
        <v>50692.05</v>
      </c>
      <c r="I11" s="87">
        <f t="shared" si="1"/>
        <v>21.5703027027027</v>
      </c>
      <c r="J11" s="87">
        <f t="shared" si="2"/>
        <v>21.5703027027027</v>
      </c>
      <c r="K11" s="87">
        <f t="shared" si="3"/>
        <v>78.72054888291161</v>
      </c>
      <c r="L11" s="30"/>
      <c r="M11" s="33"/>
      <c r="N11" s="33"/>
      <c r="O11" s="33"/>
      <c r="P11" s="33"/>
      <c r="Q11" s="33"/>
      <c r="R11" s="33"/>
      <c r="S11" s="33"/>
    </row>
    <row r="12" spans="1:19" s="34" customFormat="1" ht="19.5" customHeight="1">
      <c r="A12" s="4">
        <v>2</v>
      </c>
      <c r="B12" s="5" t="s">
        <v>27</v>
      </c>
      <c r="C12" s="64">
        <v>225000</v>
      </c>
      <c r="D12" s="64">
        <v>225000</v>
      </c>
      <c r="E12" s="64">
        <f>72361.7-E11</f>
        <v>42756.64</v>
      </c>
      <c r="F12" s="64">
        <v>18950</v>
      </c>
      <c r="G12" s="64">
        <f aca="true" t="shared" si="4" ref="G12:G19">E12+F12</f>
        <v>61706.64</v>
      </c>
      <c r="H12" s="85">
        <f>112649-H11</f>
        <v>61956.95</v>
      </c>
      <c r="I12" s="87">
        <f t="shared" si="1"/>
        <v>27.425173333333333</v>
      </c>
      <c r="J12" s="87">
        <f t="shared" si="2"/>
        <v>27.425173333333333</v>
      </c>
      <c r="K12" s="87">
        <f t="shared" si="3"/>
        <v>99.59599366979815</v>
      </c>
      <c r="L12" s="30"/>
      <c r="M12" s="33"/>
      <c r="N12" s="33"/>
      <c r="O12" s="33"/>
      <c r="P12" s="33"/>
      <c r="Q12" s="33"/>
      <c r="R12" s="33"/>
      <c r="S12" s="33"/>
    </row>
    <row r="13" spans="1:19" s="34" customFormat="1" ht="16.5">
      <c r="A13" s="4">
        <v>3</v>
      </c>
      <c r="B13" s="5" t="s">
        <v>49</v>
      </c>
      <c r="C13" s="64">
        <v>85000</v>
      </c>
      <c r="D13" s="64">
        <v>85000</v>
      </c>
      <c r="E13" s="64">
        <v>16027.4</v>
      </c>
      <c r="F13" s="64">
        <v>5400</v>
      </c>
      <c r="G13" s="64">
        <f t="shared" si="4"/>
        <v>21427.4</v>
      </c>
      <c r="H13" s="85">
        <v>27040</v>
      </c>
      <c r="I13" s="87">
        <f t="shared" si="1"/>
        <v>25.20870588235294</v>
      </c>
      <c r="J13" s="87">
        <f t="shared" si="2"/>
        <v>25.20870588235294</v>
      </c>
      <c r="K13" s="87">
        <f t="shared" si="3"/>
        <v>79.24334319526628</v>
      </c>
      <c r="L13" s="30"/>
      <c r="M13" s="33"/>
      <c r="N13" s="33"/>
      <c r="O13" s="33"/>
      <c r="P13" s="33"/>
      <c r="Q13" s="33"/>
      <c r="R13" s="33"/>
      <c r="S13" s="33"/>
    </row>
    <row r="14" spans="1:19" s="34" customFormat="1" ht="19.5" customHeight="1">
      <c r="A14" s="4">
        <v>4</v>
      </c>
      <c r="B14" s="5" t="s">
        <v>50</v>
      </c>
      <c r="C14" s="64">
        <v>515000</v>
      </c>
      <c r="D14" s="64">
        <v>515000</v>
      </c>
      <c r="E14" s="64">
        <v>137826.8</v>
      </c>
      <c r="F14" s="64">
        <v>38800</v>
      </c>
      <c r="G14" s="64">
        <f t="shared" si="4"/>
        <v>176626.8</v>
      </c>
      <c r="H14" s="85">
        <v>133721</v>
      </c>
      <c r="I14" s="87">
        <f t="shared" si="1"/>
        <v>34.29646601941747</v>
      </c>
      <c r="J14" s="87">
        <f t="shared" si="2"/>
        <v>34.29646601941747</v>
      </c>
      <c r="K14" s="87">
        <f t="shared" si="3"/>
        <v>132.0860597811862</v>
      </c>
      <c r="L14" s="30"/>
      <c r="M14" s="33"/>
      <c r="N14" s="33"/>
      <c r="O14" s="33"/>
      <c r="P14" s="33"/>
      <c r="Q14" s="33"/>
      <c r="R14" s="33"/>
      <c r="S14" s="33"/>
    </row>
    <row r="15" spans="1:19" s="34" customFormat="1" ht="19.5" customHeight="1">
      <c r="A15" s="4">
        <v>5</v>
      </c>
      <c r="B15" s="5" t="s">
        <v>52</v>
      </c>
      <c r="C15" s="64">
        <v>102000</v>
      </c>
      <c r="D15" s="64">
        <v>102000</v>
      </c>
      <c r="E15" s="64">
        <v>24661.8</v>
      </c>
      <c r="F15" s="64">
        <v>7850</v>
      </c>
      <c r="G15" s="64">
        <f t="shared" si="4"/>
        <v>32511.8</v>
      </c>
      <c r="H15" s="85">
        <v>23109</v>
      </c>
      <c r="I15" s="87">
        <f t="shared" si="1"/>
        <v>31.874313725490197</v>
      </c>
      <c r="J15" s="87">
        <f t="shared" si="2"/>
        <v>31.874313725490197</v>
      </c>
      <c r="K15" s="87">
        <f t="shared" si="3"/>
        <v>140.68890908304124</v>
      </c>
      <c r="L15" s="30"/>
      <c r="M15" s="33"/>
      <c r="N15" s="33"/>
      <c r="O15" s="33"/>
      <c r="P15" s="33"/>
      <c r="Q15" s="33"/>
      <c r="R15" s="33"/>
      <c r="S15" s="33"/>
    </row>
    <row r="16" spans="1:19" s="34" customFormat="1" ht="19.5" customHeight="1">
      <c r="A16" s="4">
        <v>6</v>
      </c>
      <c r="B16" s="5" t="s">
        <v>19</v>
      </c>
      <c r="C16" s="64">
        <v>2000</v>
      </c>
      <c r="D16" s="64">
        <v>2000</v>
      </c>
      <c r="E16" s="64">
        <v>207.1</v>
      </c>
      <c r="F16" s="64"/>
      <c r="G16" s="64">
        <f t="shared" si="4"/>
        <v>207.1</v>
      </c>
      <c r="H16" s="85">
        <v>58</v>
      </c>
      <c r="I16" s="87">
        <f t="shared" si="1"/>
        <v>10.355</v>
      </c>
      <c r="J16" s="87">
        <f t="shared" si="2"/>
        <v>10.355</v>
      </c>
      <c r="K16" s="87">
        <f t="shared" si="3"/>
        <v>357.0689655172414</v>
      </c>
      <c r="L16" s="30"/>
      <c r="M16" s="33"/>
      <c r="N16" s="33"/>
      <c r="O16" s="33"/>
      <c r="P16" s="33"/>
      <c r="Q16" s="33"/>
      <c r="R16" s="33"/>
      <c r="S16" s="33"/>
    </row>
    <row r="17" spans="1:19" s="34" customFormat="1" ht="19.5" customHeight="1">
      <c r="A17" s="4">
        <v>7</v>
      </c>
      <c r="B17" s="5" t="s">
        <v>53</v>
      </c>
      <c r="C17" s="64">
        <v>85000</v>
      </c>
      <c r="D17" s="64">
        <v>85000</v>
      </c>
      <c r="E17" s="64">
        <v>25689.2</v>
      </c>
      <c r="F17" s="64">
        <v>7900</v>
      </c>
      <c r="G17" s="64">
        <f t="shared" si="4"/>
        <v>33589.2</v>
      </c>
      <c r="H17" s="85">
        <v>28247</v>
      </c>
      <c r="I17" s="87">
        <f t="shared" si="1"/>
        <v>39.51670588235294</v>
      </c>
      <c r="J17" s="87">
        <f t="shared" si="2"/>
        <v>39.51670588235294</v>
      </c>
      <c r="K17" s="87">
        <f t="shared" si="3"/>
        <v>118.91245087973942</v>
      </c>
      <c r="L17" s="30"/>
      <c r="M17" s="33"/>
      <c r="N17" s="33"/>
      <c r="O17" s="33"/>
      <c r="P17" s="33"/>
      <c r="Q17" s="33"/>
      <c r="R17" s="33"/>
      <c r="S17" s="33"/>
    </row>
    <row r="18" spans="1:19" s="34" customFormat="1" ht="19.5" customHeight="1">
      <c r="A18" s="4">
        <v>8</v>
      </c>
      <c r="B18" s="5" t="s">
        <v>73</v>
      </c>
      <c r="C18" s="64">
        <v>116000</v>
      </c>
      <c r="D18" s="64">
        <v>116000</v>
      </c>
      <c r="E18" s="64">
        <v>28726.9</v>
      </c>
      <c r="F18" s="64">
        <v>10000</v>
      </c>
      <c r="G18" s="64">
        <f t="shared" si="4"/>
        <v>38726.9</v>
      </c>
      <c r="H18" s="85">
        <v>36065</v>
      </c>
      <c r="I18" s="87">
        <f t="shared" si="1"/>
        <v>33.385258620689655</v>
      </c>
      <c r="J18" s="87">
        <f t="shared" si="2"/>
        <v>33.385258620689655</v>
      </c>
      <c r="K18" s="87">
        <f t="shared" si="3"/>
        <v>107.38084014972965</v>
      </c>
      <c r="L18" s="30"/>
      <c r="M18" s="33"/>
      <c r="N18" s="33"/>
      <c r="O18" s="33"/>
      <c r="P18" s="33"/>
      <c r="Q18" s="33"/>
      <c r="R18" s="33"/>
      <c r="S18" s="33"/>
    </row>
    <row r="19" spans="1:19" s="34" customFormat="1" ht="19.5" customHeight="1">
      <c r="A19" s="4">
        <v>9</v>
      </c>
      <c r="B19" s="5" t="s">
        <v>54</v>
      </c>
      <c r="C19" s="64">
        <v>80000</v>
      </c>
      <c r="D19" s="64">
        <v>80000</v>
      </c>
      <c r="E19" s="64">
        <v>20940.2</v>
      </c>
      <c r="F19" s="64">
        <v>7200</v>
      </c>
      <c r="G19" s="64">
        <f t="shared" si="4"/>
        <v>28140.2</v>
      </c>
      <c r="H19" s="85">
        <v>27379</v>
      </c>
      <c r="I19" s="87">
        <f t="shared" si="1"/>
        <v>35.17525</v>
      </c>
      <c r="J19" s="87">
        <f t="shared" si="2"/>
        <v>35.17525</v>
      </c>
      <c r="K19" s="87">
        <f t="shared" si="3"/>
        <v>102.78023302531138</v>
      </c>
      <c r="L19" s="30"/>
      <c r="M19" s="33"/>
      <c r="N19" s="33"/>
      <c r="O19" s="33"/>
      <c r="P19" s="33"/>
      <c r="Q19" s="33"/>
      <c r="R19" s="33"/>
      <c r="S19" s="33"/>
    </row>
    <row r="20" spans="1:19" s="34" customFormat="1" ht="19.5" customHeight="1">
      <c r="A20" s="4">
        <v>10</v>
      </c>
      <c r="B20" s="5" t="s">
        <v>21</v>
      </c>
      <c r="C20" s="64">
        <f>C21+C22</f>
        <v>20000</v>
      </c>
      <c r="D20" s="64">
        <f>D21+D22</f>
        <v>20000</v>
      </c>
      <c r="E20" s="64">
        <v>6294.2</v>
      </c>
      <c r="F20" s="64">
        <v>2600</v>
      </c>
      <c r="G20" s="64">
        <f>E20+F20</f>
        <v>8894.2</v>
      </c>
      <c r="H20" s="85">
        <v>26585</v>
      </c>
      <c r="I20" s="87">
        <f t="shared" si="1"/>
        <v>44.471000000000004</v>
      </c>
      <c r="J20" s="87">
        <f t="shared" si="2"/>
        <v>44.471000000000004</v>
      </c>
      <c r="K20" s="87">
        <f t="shared" si="3"/>
        <v>33.45570810607486</v>
      </c>
      <c r="L20" s="30"/>
      <c r="O20" s="33"/>
      <c r="P20" s="33"/>
      <c r="Q20" s="33"/>
      <c r="R20" s="33"/>
      <c r="S20" s="33"/>
    </row>
    <row r="21" spans="1:19" s="59" customFormat="1" ht="19.5" customHeight="1">
      <c r="A21" s="56"/>
      <c r="B21" s="57" t="s">
        <v>69</v>
      </c>
      <c r="C21" s="65">
        <v>20000</v>
      </c>
      <c r="D21" s="65">
        <v>20000</v>
      </c>
      <c r="E21" s="65"/>
      <c r="F21" s="65"/>
      <c r="G21" s="66">
        <f>E21+F21</f>
        <v>0</v>
      </c>
      <c r="H21" s="65"/>
      <c r="I21" s="91"/>
      <c r="J21" s="91"/>
      <c r="K21" s="91"/>
      <c r="L21" s="58"/>
      <c r="O21" s="60"/>
      <c r="P21" s="60"/>
      <c r="Q21" s="60"/>
      <c r="R21" s="60"/>
      <c r="S21" s="60"/>
    </row>
    <row r="22" spans="1:19" s="59" customFormat="1" ht="19.5" customHeight="1">
      <c r="A22" s="56"/>
      <c r="B22" s="57" t="s">
        <v>70</v>
      </c>
      <c r="C22" s="65"/>
      <c r="D22" s="65"/>
      <c r="E22" s="65"/>
      <c r="F22" s="65"/>
      <c r="G22" s="65"/>
      <c r="H22" s="65"/>
      <c r="I22" s="91"/>
      <c r="J22" s="91"/>
      <c r="K22" s="91"/>
      <c r="L22" s="58"/>
      <c r="O22" s="60"/>
      <c r="P22" s="60"/>
      <c r="Q22" s="60"/>
      <c r="R22" s="60"/>
      <c r="S22" s="60"/>
    </row>
    <row r="23" spans="1:19" s="34" customFormat="1" ht="19.5" customHeight="1">
      <c r="A23" s="4">
        <v>11</v>
      </c>
      <c r="B23" s="5" t="s">
        <v>59</v>
      </c>
      <c r="C23" s="66">
        <f>C24+C25</f>
        <v>45000</v>
      </c>
      <c r="D23" s="66">
        <f>D24+D25</f>
        <v>45000</v>
      </c>
      <c r="E23" s="66">
        <v>4392.6</v>
      </c>
      <c r="F23" s="66">
        <v>3000</v>
      </c>
      <c r="G23" s="66">
        <f>E23+F23</f>
        <v>7392.6</v>
      </c>
      <c r="H23" s="85">
        <v>7319</v>
      </c>
      <c r="I23" s="87">
        <f t="shared" si="1"/>
        <v>16.428</v>
      </c>
      <c r="J23" s="87">
        <f t="shared" si="2"/>
        <v>16.428</v>
      </c>
      <c r="K23" s="87">
        <f t="shared" si="3"/>
        <v>101.00560185817734</v>
      </c>
      <c r="L23" s="30"/>
      <c r="M23" s="33"/>
      <c r="N23" s="33"/>
      <c r="O23" s="33"/>
      <c r="P23" s="33"/>
      <c r="Q23" s="33"/>
      <c r="R23" s="33"/>
      <c r="S23" s="33"/>
    </row>
    <row r="24" spans="1:19" s="59" customFormat="1" ht="19.5" customHeight="1">
      <c r="A24" s="56"/>
      <c r="B24" s="57" t="s">
        <v>71</v>
      </c>
      <c r="C24" s="67">
        <v>35000</v>
      </c>
      <c r="D24" s="67">
        <v>35000</v>
      </c>
      <c r="E24" s="67"/>
      <c r="F24" s="67"/>
      <c r="G24" s="65"/>
      <c r="H24" s="68"/>
      <c r="I24" s="91"/>
      <c r="J24" s="91"/>
      <c r="K24" s="91"/>
      <c r="L24" s="58"/>
      <c r="M24" s="60"/>
      <c r="N24" s="60"/>
      <c r="O24" s="60"/>
      <c r="P24" s="60"/>
      <c r="Q24" s="60"/>
      <c r="R24" s="60"/>
      <c r="S24" s="60"/>
    </row>
    <row r="25" spans="1:19" s="59" customFormat="1" ht="19.5" customHeight="1">
      <c r="A25" s="56"/>
      <c r="B25" s="57" t="s">
        <v>72</v>
      </c>
      <c r="C25" s="67">
        <v>10000</v>
      </c>
      <c r="D25" s="67">
        <v>10000</v>
      </c>
      <c r="E25" s="67"/>
      <c r="F25" s="67"/>
      <c r="G25" s="65"/>
      <c r="H25" s="68"/>
      <c r="I25" s="91"/>
      <c r="J25" s="91"/>
      <c r="K25" s="91"/>
      <c r="L25" s="58"/>
      <c r="M25" s="60"/>
      <c r="N25" s="60"/>
      <c r="O25" s="60"/>
      <c r="P25" s="60"/>
      <c r="Q25" s="60"/>
      <c r="R25" s="60"/>
      <c r="S25" s="60"/>
    </row>
    <row r="26" spans="1:19" s="34" customFormat="1" ht="19.5" customHeight="1">
      <c r="A26" s="4">
        <v>12</v>
      </c>
      <c r="B26" s="5" t="s">
        <v>20</v>
      </c>
      <c r="C26" s="64">
        <v>67000</v>
      </c>
      <c r="D26" s="64">
        <v>67000</v>
      </c>
      <c r="E26" s="64">
        <f>14766.2+333.2+726.2</f>
        <v>15825.600000000002</v>
      </c>
      <c r="F26" s="64">
        <v>3300</v>
      </c>
      <c r="G26" s="64">
        <f>E26+F26</f>
        <v>19125.600000000002</v>
      </c>
      <c r="H26" s="85">
        <f>0.83+1797+11668+851</f>
        <v>14316.83</v>
      </c>
      <c r="I26" s="87">
        <f t="shared" si="1"/>
        <v>28.54567164179105</v>
      </c>
      <c r="J26" s="87">
        <f t="shared" si="2"/>
        <v>28.54567164179105</v>
      </c>
      <c r="K26" s="87">
        <f t="shared" si="3"/>
        <v>133.5882314730286</v>
      </c>
      <c r="L26" s="27"/>
      <c r="M26" s="33"/>
      <c r="N26" s="33"/>
      <c r="O26" s="33"/>
      <c r="P26" s="33"/>
      <c r="Q26" s="33"/>
      <c r="R26" s="33"/>
      <c r="S26" s="33"/>
    </row>
    <row r="27" spans="1:19" ht="21.75" customHeight="1">
      <c r="A27" s="25" t="s">
        <v>33</v>
      </c>
      <c r="B27" s="26" t="s">
        <v>51</v>
      </c>
      <c r="C27" s="63">
        <v>19000</v>
      </c>
      <c r="D27" s="63">
        <v>21000</v>
      </c>
      <c r="E27" s="63">
        <v>4996.9</v>
      </c>
      <c r="F27" s="63">
        <v>2000</v>
      </c>
      <c r="G27" s="63">
        <f>E27+F27</f>
        <v>6996.9</v>
      </c>
      <c r="H27" s="81">
        <v>6297</v>
      </c>
      <c r="I27" s="90">
        <f t="shared" si="1"/>
        <v>36.82578947368421</v>
      </c>
      <c r="J27" s="90">
        <f t="shared" si="2"/>
        <v>33.31857142857143</v>
      </c>
      <c r="K27" s="90">
        <f t="shared" si="3"/>
        <v>111.11481657932349</v>
      </c>
      <c r="L27" s="27"/>
      <c r="M27" s="29"/>
      <c r="N27" s="29"/>
      <c r="O27" s="29"/>
      <c r="P27" s="29"/>
      <c r="Q27" s="29"/>
      <c r="R27" s="29"/>
      <c r="S27" s="29"/>
    </row>
    <row r="28" spans="1:19" ht="21.75" customHeight="1">
      <c r="A28" s="25" t="s">
        <v>39</v>
      </c>
      <c r="B28" s="26" t="s">
        <v>22</v>
      </c>
      <c r="C28" s="63">
        <v>300000</v>
      </c>
      <c r="D28" s="63">
        <f>D29+D30</f>
        <v>500000</v>
      </c>
      <c r="E28" s="63">
        <f>E29+E30</f>
        <v>113799.59</v>
      </c>
      <c r="F28" s="63">
        <f>F29+F30</f>
        <v>57700</v>
      </c>
      <c r="G28" s="63">
        <f>G29+G30</f>
        <v>171499.59000000003</v>
      </c>
      <c r="H28" s="81">
        <v>136147</v>
      </c>
      <c r="I28" s="90">
        <f t="shared" si="1"/>
        <v>57.166530000000016</v>
      </c>
      <c r="J28" s="90">
        <f t="shared" si="2"/>
        <v>34.299918000000005</v>
      </c>
      <c r="K28" s="90">
        <f t="shared" si="3"/>
        <v>125.96648475544818</v>
      </c>
      <c r="L28" s="27"/>
      <c r="M28" s="29"/>
      <c r="N28" s="29"/>
      <c r="O28" s="29"/>
      <c r="P28" s="29"/>
      <c r="Q28" s="29"/>
      <c r="R28" s="29"/>
      <c r="S28" s="29"/>
    </row>
    <row r="29" spans="1:19" s="34" customFormat="1" ht="21.75" customHeight="1">
      <c r="A29" s="4"/>
      <c r="B29" s="5" t="s">
        <v>67</v>
      </c>
      <c r="C29" s="64"/>
      <c r="D29" s="64">
        <v>250000</v>
      </c>
      <c r="E29" s="64">
        <v>51370.79</v>
      </c>
      <c r="F29" s="64">
        <v>25000</v>
      </c>
      <c r="G29" s="64">
        <f>E29+F29</f>
        <v>76370.79000000001</v>
      </c>
      <c r="H29" s="85">
        <v>85255</v>
      </c>
      <c r="I29" s="87"/>
      <c r="J29" s="87">
        <f t="shared" si="2"/>
        <v>30.548316000000003</v>
      </c>
      <c r="K29" s="87">
        <f t="shared" si="3"/>
        <v>89.5792504838426</v>
      </c>
      <c r="L29" s="54"/>
      <c r="M29" s="33"/>
      <c r="N29" s="33"/>
      <c r="O29" s="33"/>
      <c r="P29" s="33"/>
      <c r="Q29" s="33"/>
      <c r="R29" s="33"/>
      <c r="S29" s="33"/>
    </row>
    <row r="30" spans="1:19" s="34" customFormat="1" ht="21.75" customHeight="1">
      <c r="A30" s="4"/>
      <c r="B30" s="5" t="s">
        <v>68</v>
      </c>
      <c r="C30" s="64"/>
      <c r="D30" s="64">
        <v>250000</v>
      </c>
      <c r="E30" s="64">
        <f>113799.8-51371</f>
        <v>62428.8</v>
      </c>
      <c r="F30" s="64">
        <f>57700-25000</f>
        <v>32700</v>
      </c>
      <c r="G30" s="64">
        <f>E30+F30</f>
        <v>95128.8</v>
      </c>
      <c r="H30" s="85">
        <f>H28-H29</f>
        <v>50892</v>
      </c>
      <c r="I30" s="87"/>
      <c r="J30" s="87">
        <f t="shared" si="2"/>
        <v>38.05152</v>
      </c>
      <c r="K30" s="87">
        <f t="shared" si="3"/>
        <v>186.9228955435039</v>
      </c>
      <c r="L30" s="54"/>
      <c r="M30" s="33"/>
      <c r="N30" s="33"/>
      <c r="O30" s="33"/>
      <c r="P30" s="33"/>
      <c r="Q30" s="33"/>
      <c r="R30" s="33"/>
      <c r="S30" s="33"/>
    </row>
    <row r="31" spans="1:19" ht="21.75" customHeight="1">
      <c r="A31" s="25" t="s">
        <v>40</v>
      </c>
      <c r="B31" s="47" t="s">
        <v>35</v>
      </c>
      <c r="C31" s="63">
        <v>170000</v>
      </c>
      <c r="D31" s="63">
        <v>170000</v>
      </c>
      <c r="E31" s="63">
        <v>43895.2</v>
      </c>
      <c r="F31" s="63">
        <v>12000</v>
      </c>
      <c r="G31" s="63">
        <f>E31+F31</f>
        <v>55895.2</v>
      </c>
      <c r="H31" s="81">
        <v>46164</v>
      </c>
      <c r="I31" s="90">
        <f t="shared" si="1"/>
        <v>32.87952941176471</v>
      </c>
      <c r="J31" s="90">
        <f t="shared" si="2"/>
        <v>32.87952941176471</v>
      </c>
      <c r="K31" s="90">
        <f t="shared" si="3"/>
        <v>121.07962914825406</v>
      </c>
      <c r="L31" s="35"/>
      <c r="M31" s="29"/>
      <c r="N31" s="29"/>
      <c r="R31" s="33"/>
      <c r="S31" s="33"/>
    </row>
    <row r="32" spans="1:19" s="32" customFormat="1" ht="24.75" customHeight="1">
      <c r="A32" s="41"/>
      <c r="B32" s="42" t="s">
        <v>32</v>
      </c>
      <c r="C32" s="62">
        <f>C33+C34</f>
        <v>8487180</v>
      </c>
      <c r="D32" s="62">
        <f>D33+D34</f>
        <v>8689180</v>
      </c>
      <c r="E32" s="62">
        <f>E33+E34+E35</f>
        <v>2326220.7</v>
      </c>
      <c r="F32" s="62">
        <f>F33+F34+F35</f>
        <v>1310526.9666666666</v>
      </c>
      <c r="G32" s="62">
        <f>G33+G34+G35</f>
        <v>3636747.6666666665</v>
      </c>
      <c r="H32" s="62">
        <f>H33+H34+H35</f>
        <v>2336323</v>
      </c>
      <c r="I32" s="86">
        <f t="shared" si="1"/>
        <v>42.84989438973447</v>
      </c>
      <c r="J32" s="86">
        <f t="shared" si="2"/>
        <v>41.853749912726705</v>
      </c>
      <c r="K32" s="86">
        <f t="shared" si="3"/>
        <v>155.66116785507253</v>
      </c>
      <c r="L32" s="36"/>
      <c r="M32" s="31"/>
      <c r="N32" s="31"/>
      <c r="O32" s="31"/>
      <c r="P32" s="31"/>
      <c r="Q32" s="31"/>
      <c r="R32" s="33"/>
      <c r="S32" s="33"/>
    </row>
    <row r="33" spans="1:19" s="34" customFormat="1" ht="49.5">
      <c r="A33" s="43">
        <v>1</v>
      </c>
      <c r="B33" s="44" t="s">
        <v>29</v>
      </c>
      <c r="C33" s="64">
        <f>C9-C31-(72800+7000+35000*0.7+19000+4000)</f>
        <v>1718700</v>
      </c>
      <c r="D33" s="64">
        <f>D9-D31-(72800+7000+35000*0.7+19000+4000)</f>
        <v>1920700</v>
      </c>
      <c r="E33" s="64">
        <v>444771.6</v>
      </c>
      <c r="F33" s="64">
        <f>F9-F31-(72800+7000+35000*0.7+19000+4000)/12</f>
        <v>164391.66666666666</v>
      </c>
      <c r="G33" s="64">
        <f>E33+F33</f>
        <v>609163.2666666666</v>
      </c>
      <c r="H33" s="85">
        <v>558520</v>
      </c>
      <c r="I33" s="87">
        <f t="shared" si="1"/>
        <v>35.44325750082426</v>
      </c>
      <c r="J33" s="87">
        <f t="shared" si="2"/>
        <v>31.715690460075315</v>
      </c>
      <c r="K33" s="87">
        <f t="shared" si="3"/>
        <v>109.06740433049248</v>
      </c>
      <c r="L33" s="55"/>
      <c r="M33" s="33"/>
      <c r="N33" s="33"/>
      <c r="O33" s="33"/>
      <c r="P33" s="33"/>
      <c r="Q33" s="33"/>
      <c r="R33" s="33"/>
      <c r="S33" s="33"/>
    </row>
    <row r="34" spans="1:14" s="34" customFormat="1" ht="24.75" customHeight="1">
      <c r="A34" s="43">
        <v>2</v>
      </c>
      <c r="B34" s="44" t="s">
        <v>34</v>
      </c>
      <c r="C34" s="64">
        <v>6768480</v>
      </c>
      <c r="D34" s="64">
        <v>6768480</v>
      </c>
      <c r="E34" s="64">
        <v>1683198</v>
      </c>
      <c r="F34" s="64">
        <f>391000+215000+200000</f>
        <v>806000</v>
      </c>
      <c r="G34" s="64">
        <f>E34+F34</f>
        <v>2489198</v>
      </c>
      <c r="H34" s="85">
        <v>1522864</v>
      </c>
      <c r="I34" s="87">
        <f t="shared" si="1"/>
        <v>36.77632201025932</v>
      </c>
      <c r="J34" s="87">
        <f t="shared" si="2"/>
        <v>36.77632201025932</v>
      </c>
      <c r="K34" s="87">
        <f t="shared" si="3"/>
        <v>163.45504260393574</v>
      </c>
      <c r="L34" s="37"/>
      <c r="M34" s="33"/>
      <c r="N34" s="33"/>
    </row>
    <row r="35" spans="1:14" s="34" customFormat="1" ht="24.75" customHeight="1">
      <c r="A35" s="43">
        <v>3</v>
      </c>
      <c r="B35" s="44" t="s">
        <v>87</v>
      </c>
      <c r="C35" s="64"/>
      <c r="D35" s="64"/>
      <c r="E35" s="64">
        <v>198251.1</v>
      </c>
      <c r="F35" s="64">
        <v>340135.3</v>
      </c>
      <c r="G35" s="64">
        <f>E35+F35</f>
        <v>538386.4</v>
      </c>
      <c r="H35" s="85">
        <f>254939</f>
        <v>254939</v>
      </c>
      <c r="I35" s="87"/>
      <c r="J35" s="87"/>
      <c r="K35" s="87">
        <f t="shared" si="3"/>
        <v>211.1824397208744</v>
      </c>
      <c r="L35" s="37"/>
      <c r="M35" s="33"/>
      <c r="N35" s="33"/>
    </row>
    <row r="36" spans="1:12" s="34" customFormat="1" ht="20.25" customHeight="1">
      <c r="A36" s="45"/>
      <c r="B36" s="46"/>
      <c r="C36" s="46"/>
      <c r="D36" s="80"/>
      <c r="E36" s="80"/>
      <c r="F36" s="80"/>
      <c r="G36" s="80"/>
      <c r="H36" s="80"/>
      <c r="I36" s="82"/>
      <c r="J36" s="82"/>
      <c r="K36" s="82"/>
      <c r="L36" s="30"/>
    </row>
  </sheetData>
  <sheetProtection/>
  <mergeCells count="14">
    <mergeCell ref="E5:E7"/>
    <mergeCell ref="F5:F7"/>
    <mergeCell ref="C6:C7"/>
    <mergeCell ref="D6:D7"/>
    <mergeCell ref="A1:K1"/>
    <mergeCell ref="I4:K4"/>
    <mergeCell ref="G4:H4"/>
    <mergeCell ref="B5:B7"/>
    <mergeCell ref="A2:K2"/>
    <mergeCell ref="A5:A7"/>
    <mergeCell ref="G5:G7"/>
    <mergeCell ref="H5:H7"/>
    <mergeCell ref="I5:K6"/>
    <mergeCell ref="C5:D5"/>
  </mergeCells>
  <printOptions horizontalCentered="1"/>
  <pageMargins left="0" right="0" top="0.840551181" bottom="0.393700787401575" header="0.511811023622047" footer="0.196850393700787"/>
  <pageSetup horizontalDpi="600" verticalDpi="600" orientation="landscape" paperSize="9" r:id="rId1"/>
  <ignoredErrors>
    <ignoredError sqref="H10" formulaRange="1"/>
    <ignoredError sqref="G28 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4.7109375" style="14" customWidth="1"/>
    <col min="2" max="2" width="46.28125" style="15" customWidth="1"/>
    <col min="3" max="3" width="11.140625" style="15" customWidth="1"/>
    <col min="4" max="7" width="10.421875" style="7" customWidth="1"/>
    <col min="8" max="8" width="10.140625" style="7" customWidth="1"/>
    <col min="9" max="10" width="9.7109375" style="7" customWidth="1"/>
    <col min="11" max="11" width="9.421875" style="7" customWidth="1"/>
    <col min="12" max="16384" width="9.140625" style="77" customWidth="1"/>
  </cols>
  <sheetData>
    <row r="1" spans="1:11" s="13" customFormat="1" ht="21" customHeight="1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13" customFormat="1" ht="21.75" customHeight="1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13" customFormat="1" ht="18" customHeight="1">
      <c r="A3" s="16"/>
      <c r="B3" s="17"/>
      <c r="C3" s="17"/>
      <c r="D3" s="18"/>
      <c r="E3" s="92"/>
      <c r="F3" s="92"/>
      <c r="G3" s="92"/>
      <c r="H3" s="7"/>
      <c r="I3" s="112" t="s">
        <v>23</v>
      </c>
      <c r="J3" s="112"/>
      <c r="K3" s="112"/>
    </row>
    <row r="4" spans="1:11" s="19" customFormat="1" ht="24.75" customHeight="1">
      <c r="A4" s="110" t="s">
        <v>28</v>
      </c>
      <c r="B4" s="110" t="s">
        <v>5</v>
      </c>
      <c r="C4" s="110" t="s">
        <v>74</v>
      </c>
      <c r="D4" s="110"/>
      <c r="E4" s="105" t="s">
        <v>89</v>
      </c>
      <c r="F4" s="102" t="s">
        <v>90</v>
      </c>
      <c r="G4" s="102" t="s">
        <v>91</v>
      </c>
      <c r="H4" s="102" t="s">
        <v>88</v>
      </c>
      <c r="I4" s="102" t="s">
        <v>92</v>
      </c>
      <c r="J4" s="102"/>
      <c r="K4" s="102"/>
    </row>
    <row r="5" spans="1:11" s="19" customFormat="1" ht="14.25" customHeight="1">
      <c r="A5" s="110" t="s">
        <v>24</v>
      </c>
      <c r="B5" s="110"/>
      <c r="C5" s="110" t="s">
        <v>84</v>
      </c>
      <c r="D5" s="110" t="s">
        <v>47</v>
      </c>
      <c r="E5" s="106"/>
      <c r="F5" s="104" t="s">
        <v>42</v>
      </c>
      <c r="G5" s="104" t="s">
        <v>42</v>
      </c>
      <c r="H5" s="111" t="s">
        <v>47</v>
      </c>
      <c r="I5" s="102"/>
      <c r="J5" s="102"/>
      <c r="K5" s="102"/>
    </row>
    <row r="6" spans="1:11" s="19" customFormat="1" ht="37.5" customHeight="1">
      <c r="A6" s="110"/>
      <c r="B6" s="110"/>
      <c r="C6" s="110"/>
      <c r="D6" s="110"/>
      <c r="E6" s="107"/>
      <c r="F6" s="104"/>
      <c r="G6" s="104"/>
      <c r="H6" s="111" t="s">
        <v>46</v>
      </c>
      <c r="I6" s="93" t="s">
        <v>64</v>
      </c>
      <c r="J6" s="93" t="s">
        <v>65</v>
      </c>
      <c r="K6" s="94" t="s">
        <v>55</v>
      </c>
    </row>
    <row r="7" spans="1:11" s="10" customFormat="1" ht="18" customHeight="1">
      <c r="A7" s="38" t="s">
        <v>44</v>
      </c>
      <c r="B7" s="38" t="s">
        <v>45</v>
      </c>
      <c r="C7" s="51">
        <v>1</v>
      </c>
      <c r="D7" s="51">
        <v>2</v>
      </c>
      <c r="E7" s="51">
        <v>3</v>
      </c>
      <c r="F7" s="51">
        <v>4</v>
      </c>
      <c r="G7" s="51">
        <v>5</v>
      </c>
      <c r="H7" s="51">
        <v>6</v>
      </c>
      <c r="I7" s="51" t="s">
        <v>81</v>
      </c>
      <c r="J7" s="51" t="s">
        <v>82</v>
      </c>
      <c r="K7" s="51" t="s">
        <v>83</v>
      </c>
    </row>
    <row r="8" spans="1:11" s="78" customFormat="1" ht="27.75" customHeight="1">
      <c r="A8" s="20"/>
      <c r="B8" s="39" t="s">
        <v>43</v>
      </c>
      <c r="C8" s="40">
        <f aca="true" t="shared" si="0" ref="C8:H8">C9+C14+C34+C35+C36+C37</f>
        <v>8397080</v>
      </c>
      <c r="D8" s="40">
        <f t="shared" si="0"/>
        <v>8572179.6</v>
      </c>
      <c r="E8" s="40">
        <f t="shared" si="0"/>
        <v>1749162.4000000004</v>
      </c>
      <c r="F8" s="40">
        <f>F9+F14+F34+F35+F36+F37</f>
        <v>664360</v>
      </c>
      <c r="G8" s="40">
        <f>G9+G14+G34+G35+G36+G37</f>
        <v>2297722.4</v>
      </c>
      <c r="H8" s="40">
        <f t="shared" si="0"/>
        <v>2294650</v>
      </c>
      <c r="I8" s="95">
        <f>G8*100/C8</f>
        <v>27.363350116945416</v>
      </c>
      <c r="J8" s="95">
        <f>G8*100/D8</f>
        <v>26.804412730689872</v>
      </c>
      <c r="K8" s="95">
        <f>G8*100/H8</f>
        <v>100.13389405791733</v>
      </c>
    </row>
    <row r="9" spans="1:11" s="78" customFormat="1" ht="18" customHeight="1">
      <c r="A9" s="20" t="s">
        <v>48</v>
      </c>
      <c r="B9" s="21" t="s">
        <v>1</v>
      </c>
      <c r="C9" s="49">
        <f>C10+C11+C12+C13</f>
        <v>758440</v>
      </c>
      <c r="D9" s="49">
        <f>D10+D11+D12+D13</f>
        <v>933540</v>
      </c>
      <c r="E9" s="49">
        <f>E10+E11+E12+E13+117000</f>
        <v>444109.1</v>
      </c>
      <c r="F9" s="49">
        <f>F10+F11+F12+F13</f>
        <v>80000</v>
      </c>
      <c r="G9" s="49">
        <f>G10+G11+G12+G13</f>
        <v>407109.1</v>
      </c>
      <c r="H9" s="8">
        <f>H10</f>
        <v>718966</v>
      </c>
      <c r="I9" s="96">
        <f>G9*100/C9</f>
        <v>53.677166288697855</v>
      </c>
      <c r="J9" s="96">
        <f>G9*100/D9</f>
        <v>43.609175825352956</v>
      </c>
      <c r="K9" s="96">
        <f>G9*100/H9</f>
        <v>56.62424926908922</v>
      </c>
    </row>
    <row r="10" spans="1:14" ht="18" customHeight="1">
      <c r="A10" s="11">
        <v>1</v>
      </c>
      <c r="B10" s="12" t="s">
        <v>36</v>
      </c>
      <c r="C10" s="48">
        <v>758440</v>
      </c>
      <c r="D10" s="9">
        <v>770040</v>
      </c>
      <c r="E10" s="9">
        <v>327109.1</v>
      </c>
      <c r="F10" s="9">
        <v>80000</v>
      </c>
      <c r="G10" s="9">
        <f>E10+F10</f>
        <v>407109.1</v>
      </c>
      <c r="H10" s="9">
        <v>718966</v>
      </c>
      <c r="I10" s="97">
        <f>G10*100/C10</f>
        <v>53.677166288697855</v>
      </c>
      <c r="J10" s="97">
        <f aca="true" t="shared" si="1" ref="J10:J39">G10*100/D10</f>
        <v>52.868565269336656</v>
      </c>
      <c r="K10" s="97">
        <f aca="true" t="shared" si="2" ref="K10:K35">G10*100/H10</f>
        <v>56.62424926908922</v>
      </c>
      <c r="M10" s="52"/>
      <c r="N10" s="53"/>
    </row>
    <row r="11" spans="1:11" ht="18" customHeight="1">
      <c r="A11" s="11">
        <v>2</v>
      </c>
      <c r="B11" s="12" t="s">
        <v>30</v>
      </c>
      <c r="C11" s="48"/>
      <c r="D11" s="9">
        <v>112500</v>
      </c>
      <c r="E11" s="9"/>
      <c r="F11" s="9"/>
      <c r="G11" s="9">
        <f>E11+F11</f>
        <v>0</v>
      </c>
      <c r="H11" s="9"/>
      <c r="I11" s="96"/>
      <c r="J11" s="96">
        <f t="shared" si="1"/>
        <v>0</v>
      </c>
      <c r="K11" s="96"/>
    </row>
    <row r="12" spans="1:11" ht="33" customHeight="1">
      <c r="A12" s="11">
        <v>3</v>
      </c>
      <c r="B12" s="12" t="s">
        <v>0</v>
      </c>
      <c r="C12" s="48"/>
      <c r="D12" s="9">
        <v>50000</v>
      </c>
      <c r="E12" s="9"/>
      <c r="F12" s="9"/>
      <c r="G12" s="9">
        <f>E12+F12</f>
        <v>0</v>
      </c>
      <c r="H12" s="9"/>
      <c r="I12" s="96"/>
      <c r="J12" s="96">
        <f t="shared" si="1"/>
        <v>0</v>
      </c>
      <c r="K12" s="96"/>
    </row>
    <row r="13" spans="1:11" ht="22.5" customHeight="1">
      <c r="A13" s="11">
        <v>4</v>
      </c>
      <c r="B13" s="12" t="s">
        <v>61</v>
      </c>
      <c r="C13" s="48"/>
      <c r="D13" s="9">
        <v>1000</v>
      </c>
      <c r="E13" s="9"/>
      <c r="F13" s="9"/>
      <c r="G13" s="9">
        <f>E13+F13</f>
        <v>0</v>
      </c>
      <c r="H13" s="9"/>
      <c r="I13" s="96"/>
      <c r="J13" s="96">
        <f t="shared" si="1"/>
        <v>0</v>
      </c>
      <c r="K13" s="96"/>
    </row>
    <row r="14" spans="1:11" s="78" customFormat="1" ht="23.25" customHeight="1">
      <c r="A14" s="20" t="s">
        <v>33</v>
      </c>
      <c r="B14" s="21" t="s">
        <v>2</v>
      </c>
      <c r="C14" s="49">
        <v>6119492</v>
      </c>
      <c r="D14" s="8">
        <f>D15+D16+D17+D18+D19+D20+D21+D22+D23+D24+D28+D31+D32+D33</f>
        <v>6119491.6</v>
      </c>
      <c r="E14" s="8">
        <f>E15+E16+E17+E18+E19+E20+E21+E22+E23+E24+E28+E31+E32+E33</f>
        <v>1186432.3000000003</v>
      </c>
      <c r="F14" s="8">
        <f>F15+F16+F17+F18+F19+F20+F21+F22+F23+F24+F28+F31+F32+F33</f>
        <v>552710</v>
      </c>
      <c r="G14" s="8">
        <f>G15+G16+G17+G18+G19+G20+G21+G22+G23+G24+G28+G31+G32+G33</f>
        <v>1739142.3</v>
      </c>
      <c r="H14" s="8">
        <f>H15+H16+H17+H18+H19+H20+H21+H22+H23+H24+H28+H31+H32+H33</f>
        <v>1541584</v>
      </c>
      <c r="I14" s="96">
        <f>G14*100/C14</f>
        <v>28.419716865386864</v>
      </c>
      <c r="J14" s="96">
        <f t="shared" si="1"/>
        <v>28.41971872303902</v>
      </c>
      <c r="K14" s="96">
        <f t="shared" si="2"/>
        <v>112.81527960850657</v>
      </c>
    </row>
    <row r="15" spans="1:11" ht="18" customHeight="1">
      <c r="A15" s="11">
        <v>1</v>
      </c>
      <c r="B15" s="12" t="s">
        <v>6</v>
      </c>
      <c r="C15" s="48"/>
      <c r="D15" s="9">
        <v>518814.3</v>
      </c>
      <c r="E15" s="9">
        <v>58075.8</v>
      </c>
      <c r="F15" s="9">
        <v>30560</v>
      </c>
      <c r="G15" s="9">
        <f aca="true" t="shared" si="3" ref="G15:G36">E15+F15</f>
        <v>88635.8</v>
      </c>
      <c r="H15" s="9">
        <v>88215</v>
      </c>
      <c r="I15" s="97"/>
      <c r="J15" s="97">
        <f t="shared" si="1"/>
        <v>17.08430164704404</v>
      </c>
      <c r="K15" s="97">
        <f t="shared" si="2"/>
        <v>100.47701638043416</v>
      </c>
    </row>
    <row r="16" spans="1:11" ht="18" customHeight="1">
      <c r="A16" s="11">
        <v>2</v>
      </c>
      <c r="B16" s="12" t="s">
        <v>62</v>
      </c>
      <c r="C16" s="48">
        <v>52898</v>
      </c>
      <c r="D16" s="9">
        <v>70501</v>
      </c>
      <c r="E16" s="9">
        <v>3993.1</v>
      </c>
      <c r="F16" s="9">
        <v>8650</v>
      </c>
      <c r="G16" s="9">
        <f t="shared" si="3"/>
        <v>12643.1</v>
      </c>
      <c r="H16" s="9">
        <v>12195</v>
      </c>
      <c r="I16" s="97">
        <f>G16*100/C16</f>
        <v>23.900903625845967</v>
      </c>
      <c r="J16" s="97">
        <f t="shared" si="1"/>
        <v>17.933220805378646</v>
      </c>
      <c r="K16" s="97">
        <f t="shared" si="2"/>
        <v>103.67445674456745</v>
      </c>
    </row>
    <row r="17" spans="1:11" ht="18" customHeight="1">
      <c r="A17" s="11">
        <v>3</v>
      </c>
      <c r="B17" s="12" t="s">
        <v>7</v>
      </c>
      <c r="C17" s="48">
        <v>2522527</v>
      </c>
      <c r="D17" s="9">
        <v>2784820.3</v>
      </c>
      <c r="E17" s="9">
        <v>583831.3</v>
      </c>
      <c r="F17" s="9">
        <v>220000</v>
      </c>
      <c r="G17" s="9">
        <f t="shared" si="3"/>
        <v>803831.3</v>
      </c>
      <c r="H17" s="9">
        <v>631163</v>
      </c>
      <c r="I17" s="97">
        <f>G17*100/C17</f>
        <v>31.866112830506868</v>
      </c>
      <c r="J17" s="97">
        <f t="shared" si="1"/>
        <v>28.86474577910826</v>
      </c>
      <c r="K17" s="97">
        <f t="shared" si="2"/>
        <v>127.3571644725689</v>
      </c>
    </row>
    <row r="18" spans="1:11" ht="18" customHeight="1">
      <c r="A18" s="11">
        <v>4</v>
      </c>
      <c r="B18" s="12" t="s">
        <v>8</v>
      </c>
      <c r="C18" s="48">
        <v>18982</v>
      </c>
      <c r="D18" s="9">
        <v>18982</v>
      </c>
      <c r="E18" s="9">
        <v>1153.6</v>
      </c>
      <c r="F18" s="9">
        <v>2280</v>
      </c>
      <c r="G18" s="9">
        <f t="shared" si="3"/>
        <v>3433.6</v>
      </c>
      <c r="H18" s="9">
        <v>2423</v>
      </c>
      <c r="I18" s="97">
        <f>G18*100/C18</f>
        <v>18.08871562532926</v>
      </c>
      <c r="J18" s="97">
        <f t="shared" si="1"/>
        <v>18.08871562532926</v>
      </c>
      <c r="K18" s="97">
        <f t="shared" si="2"/>
        <v>141.7086256706562</v>
      </c>
    </row>
    <row r="19" spans="1:11" ht="18" customHeight="1">
      <c r="A19" s="11">
        <v>5</v>
      </c>
      <c r="B19" s="12" t="s">
        <v>58</v>
      </c>
      <c r="C19" s="48"/>
      <c r="D19" s="9">
        <v>763878</v>
      </c>
      <c r="E19" s="9">
        <v>162511.9</v>
      </c>
      <c r="F19" s="9">
        <v>63650</v>
      </c>
      <c r="G19" s="9">
        <f t="shared" si="3"/>
        <v>226161.9</v>
      </c>
      <c r="H19" s="9">
        <f>186227+2233</f>
        <v>188460</v>
      </c>
      <c r="I19" s="97"/>
      <c r="J19" s="97">
        <f t="shared" si="1"/>
        <v>29.60707076260869</v>
      </c>
      <c r="K19" s="97">
        <f t="shared" si="2"/>
        <v>120.00525310410697</v>
      </c>
    </row>
    <row r="20" spans="1:11" ht="18" customHeight="1">
      <c r="A20" s="11">
        <v>6</v>
      </c>
      <c r="B20" s="12" t="s">
        <v>9</v>
      </c>
      <c r="C20" s="48"/>
      <c r="D20" s="9">
        <v>94880</v>
      </c>
      <c r="E20" s="9">
        <v>10577.3</v>
      </c>
      <c r="F20" s="9">
        <v>10110</v>
      </c>
      <c r="G20" s="9">
        <f t="shared" si="3"/>
        <v>20687.3</v>
      </c>
      <c r="H20" s="9">
        <v>20372</v>
      </c>
      <c r="I20" s="97"/>
      <c r="J20" s="97">
        <f t="shared" si="1"/>
        <v>21.80364671163575</v>
      </c>
      <c r="K20" s="97">
        <f t="shared" si="2"/>
        <v>101.54771254663264</v>
      </c>
    </row>
    <row r="21" spans="1:11" ht="18" customHeight="1">
      <c r="A21" s="11">
        <v>7</v>
      </c>
      <c r="B21" s="12" t="s">
        <v>10</v>
      </c>
      <c r="C21" s="48"/>
      <c r="D21" s="9">
        <v>24344</v>
      </c>
      <c r="E21" s="9">
        <v>3386.3</v>
      </c>
      <c r="F21" s="9">
        <v>2300</v>
      </c>
      <c r="G21" s="9">
        <f t="shared" si="3"/>
        <v>5686.3</v>
      </c>
      <c r="H21" s="9">
        <v>4936</v>
      </c>
      <c r="I21" s="97"/>
      <c r="J21" s="97">
        <f t="shared" si="1"/>
        <v>23.358116989812686</v>
      </c>
      <c r="K21" s="97">
        <f t="shared" si="2"/>
        <v>115.20056726094003</v>
      </c>
    </row>
    <row r="22" spans="1:11" ht="18" customHeight="1">
      <c r="A22" s="11">
        <v>8</v>
      </c>
      <c r="B22" s="12" t="s">
        <v>11</v>
      </c>
      <c r="C22" s="48"/>
      <c r="D22" s="9">
        <v>49950</v>
      </c>
      <c r="E22" s="9">
        <v>7582.8</v>
      </c>
      <c r="F22" s="9">
        <v>2450</v>
      </c>
      <c r="G22" s="9">
        <f t="shared" si="3"/>
        <v>10032.8</v>
      </c>
      <c r="H22" s="9">
        <v>5717</v>
      </c>
      <c r="I22" s="97"/>
      <c r="J22" s="97">
        <f t="shared" si="1"/>
        <v>20.085685685685682</v>
      </c>
      <c r="K22" s="97">
        <f t="shared" si="2"/>
        <v>175.49064194507608</v>
      </c>
    </row>
    <row r="23" spans="1:11" ht="18" customHeight="1">
      <c r="A23" s="11">
        <v>9</v>
      </c>
      <c r="B23" s="12" t="s">
        <v>75</v>
      </c>
      <c r="C23" s="48"/>
      <c r="D23" s="9">
        <v>227480</v>
      </c>
      <c r="E23" s="9">
        <v>44788.7</v>
      </c>
      <c r="F23" s="9">
        <v>26600</v>
      </c>
      <c r="G23" s="9">
        <f t="shared" si="3"/>
        <v>71388.7</v>
      </c>
      <c r="H23" s="9">
        <v>54703</v>
      </c>
      <c r="I23" s="97"/>
      <c r="J23" s="97">
        <f t="shared" si="1"/>
        <v>31.38240724459293</v>
      </c>
      <c r="K23" s="97">
        <f t="shared" si="2"/>
        <v>130.50234904849825</v>
      </c>
    </row>
    <row r="24" spans="1:11" ht="18" customHeight="1">
      <c r="A24" s="11">
        <v>10</v>
      </c>
      <c r="B24" s="12" t="s">
        <v>12</v>
      </c>
      <c r="C24" s="48"/>
      <c r="D24" s="9">
        <f>SUM(D25:D27)</f>
        <v>1291268</v>
      </c>
      <c r="E24" s="9">
        <v>279715.7</v>
      </c>
      <c r="F24" s="9">
        <f>SUM(F25:F27)</f>
        <v>134750</v>
      </c>
      <c r="G24" s="9">
        <f t="shared" si="3"/>
        <v>414465.7</v>
      </c>
      <c r="H24" s="9">
        <f>SUM(H25:H27)</f>
        <v>391632</v>
      </c>
      <c r="I24" s="97"/>
      <c r="J24" s="97">
        <f t="shared" si="1"/>
        <v>32.09757385763451</v>
      </c>
      <c r="K24" s="97">
        <f t="shared" si="2"/>
        <v>105.83039690321526</v>
      </c>
    </row>
    <row r="25" spans="1:11" ht="18" customHeight="1">
      <c r="A25" s="11"/>
      <c r="B25" s="12" t="s">
        <v>13</v>
      </c>
      <c r="C25" s="48"/>
      <c r="D25" s="9">
        <v>971531</v>
      </c>
      <c r="E25" s="9">
        <f>E24*0.75</f>
        <v>209786.77500000002</v>
      </c>
      <c r="F25" s="9">
        <v>96650</v>
      </c>
      <c r="G25" s="9">
        <f t="shared" si="3"/>
        <v>306436.775</v>
      </c>
      <c r="H25" s="48">
        <f>219607+40000</f>
        <v>259607</v>
      </c>
      <c r="I25" s="97"/>
      <c r="J25" s="97">
        <f t="shared" si="1"/>
        <v>31.54163634510891</v>
      </c>
      <c r="K25" s="97">
        <f t="shared" si="2"/>
        <v>118.0387181393414</v>
      </c>
    </row>
    <row r="26" spans="1:11" ht="18" customHeight="1">
      <c r="A26" s="11"/>
      <c r="B26" s="12" t="s">
        <v>14</v>
      </c>
      <c r="C26" s="48"/>
      <c r="D26" s="9">
        <v>231560</v>
      </c>
      <c r="E26" s="9">
        <f>E24*0.18</f>
        <v>50348.826</v>
      </c>
      <c r="F26" s="9">
        <v>30520</v>
      </c>
      <c r="G26" s="9">
        <f t="shared" si="3"/>
        <v>80868.826</v>
      </c>
      <c r="H26" s="48">
        <f>197712-40000-12000-30000</f>
        <v>115712</v>
      </c>
      <c r="I26" s="97"/>
      <c r="J26" s="97">
        <f t="shared" si="1"/>
        <v>34.92348678528243</v>
      </c>
      <c r="K26" s="97">
        <f t="shared" si="2"/>
        <v>69.88802025719026</v>
      </c>
    </row>
    <row r="27" spans="1:11" ht="18" customHeight="1">
      <c r="A27" s="11"/>
      <c r="B27" s="12" t="s">
        <v>15</v>
      </c>
      <c r="C27" s="48"/>
      <c r="D27" s="9">
        <v>88177</v>
      </c>
      <c r="E27" s="9">
        <f>E24*0.07</f>
        <v>19580.099000000002</v>
      </c>
      <c r="F27" s="9">
        <v>7580</v>
      </c>
      <c r="G27" s="9">
        <f t="shared" si="3"/>
        <v>27160.099000000002</v>
      </c>
      <c r="H27" s="48">
        <f>4313+12000</f>
        <v>16313</v>
      </c>
      <c r="I27" s="97"/>
      <c r="J27" s="97">
        <f t="shared" si="1"/>
        <v>30.801795252730308</v>
      </c>
      <c r="K27" s="97">
        <f t="shared" si="2"/>
        <v>166.49358793600197</v>
      </c>
    </row>
    <row r="28" spans="1:11" ht="18" customHeight="1">
      <c r="A28" s="11">
        <v>11</v>
      </c>
      <c r="B28" s="12" t="s">
        <v>16</v>
      </c>
      <c r="C28" s="48"/>
      <c r="D28" s="9">
        <f>SUM(D29:D30)</f>
        <v>121433</v>
      </c>
      <c r="E28" s="9">
        <f>E29+E30</f>
        <v>28543.3</v>
      </c>
      <c r="F28" s="9">
        <f>SUM(F29:F30)</f>
        <v>9860</v>
      </c>
      <c r="G28" s="9">
        <f t="shared" si="3"/>
        <v>38403.3</v>
      </c>
      <c r="H28" s="9">
        <f>SUM(H29:H30)</f>
        <v>47660</v>
      </c>
      <c r="I28" s="97"/>
      <c r="J28" s="97">
        <f t="shared" si="1"/>
        <v>31.62509367305428</v>
      </c>
      <c r="K28" s="97">
        <f t="shared" si="2"/>
        <v>80.57763323541755</v>
      </c>
    </row>
    <row r="29" spans="1:11" ht="18" customHeight="1">
      <c r="A29" s="11"/>
      <c r="B29" s="12" t="s">
        <v>17</v>
      </c>
      <c r="C29" s="48"/>
      <c r="D29" s="9">
        <v>96389</v>
      </c>
      <c r="E29" s="9">
        <v>23286.1</v>
      </c>
      <c r="F29" s="9">
        <v>6730</v>
      </c>
      <c r="G29" s="9">
        <f t="shared" si="3"/>
        <v>30016.1</v>
      </c>
      <c r="H29" s="9">
        <v>40482</v>
      </c>
      <c r="I29" s="97"/>
      <c r="J29" s="97">
        <f t="shared" si="1"/>
        <v>31.14058658145639</v>
      </c>
      <c r="K29" s="97">
        <f t="shared" si="2"/>
        <v>74.1467812855096</v>
      </c>
    </row>
    <row r="30" spans="1:11" ht="18" customHeight="1">
      <c r="A30" s="11"/>
      <c r="B30" s="12" t="s">
        <v>18</v>
      </c>
      <c r="C30" s="48"/>
      <c r="D30" s="9">
        <v>25044</v>
      </c>
      <c r="E30" s="9">
        <v>5257.2</v>
      </c>
      <c r="F30" s="9">
        <v>3130</v>
      </c>
      <c r="G30" s="9">
        <f t="shared" si="3"/>
        <v>8387.2</v>
      </c>
      <c r="H30" s="9">
        <v>7178</v>
      </c>
      <c r="I30" s="97"/>
      <c r="J30" s="97">
        <f t="shared" si="1"/>
        <v>33.48985785018368</v>
      </c>
      <c r="K30" s="97">
        <f t="shared" si="2"/>
        <v>116.8459180830315</v>
      </c>
    </row>
    <row r="31" spans="1:11" ht="18" customHeight="1">
      <c r="A31" s="11">
        <v>12</v>
      </c>
      <c r="B31" s="12" t="s">
        <v>38</v>
      </c>
      <c r="C31" s="48"/>
      <c r="D31" s="9">
        <v>24563</v>
      </c>
      <c r="E31" s="9">
        <v>500</v>
      </c>
      <c r="F31" s="9">
        <v>1000</v>
      </c>
      <c r="G31" s="9">
        <f t="shared" si="3"/>
        <v>1500</v>
      </c>
      <c r="H31" s="48">
        <f>10640-9000</f>
        <v>1640</v>
      </c>
      <c r="I31" s="97"/>
      <c r="J31" s="97">
        <f t="shared" si="1"/>
        <v>6.106745918658144</v>
      </c>
      <c r="K31" s="97">
        <f t="shared" si="2"/>
        <v>91.46341463414635</v>
      </c>
    </row>
    <row r="32" spans="1:11" ht="18" customHeight="1">
      <c r="A32" s="11">
        <v>13</v>
      </c>
      <c r="B32" s="12" t="s">
        <v>37</v>
      </c>
      <c r="C32" s="48"/>
      <c r="D32" s="9">
        <v>112936</v>
      </c>
      <c r="E32" s="9">
        <v>1772.5</v>
      </c>
      <c r="F32" s="9">
        <v>40000</v>
      </c>
      <c r="G32" s="9">
        <f t="shared" si="3"/>
        <v>41772.5</v>
      </c>
      <c r="H32" s="48">
        <f>30000+42510+10117+341+9000</f>
        <v>91968</v>
      </c>
      <c r="I32" s="97"/>
      <c r="J32" s="97">
        <f t="shared" si="1"/>
        <v>36.98776298080329</v>
      </c>
      <c r="K32" s="97">
        <f t="shared" si="2"/>
        <v>45.420689805149614</v>
      </c>
    </row>
    <row r="33" spans="1:11" ht="18" customHeight="1">
      <c r="A33" s="11">
        <v>14</v>
      </c>
      <c r="B33" s="12" t="s">
        <v>63</v>
      </c>
      <c r="C33" s="48"/>
      <c r="D33" s="9">
        <v>15642</v>
      </c>
      <c r="E33" s="9"/>
      <c r="F33" s="9">
        <v>500</v>
      </c>
      <c r="G33" s="9">
        <f t="shared" si="3"/>
        <v>500</v>
      </c>
      <c r="H33" s="9">
        <v>500</v>
      </c>
      <c r="I33" s="96"/>
      <c r="J33" s="97">
        <f t="shared" si="1"/>
        <v>3.196522183863956</v>
      </c>
      <c r="K33" s="97">
        <f t="shared" si="2"/>
        <v>100</v>
      </c>
    </row>
    <row r="34" spans="1:11" s="78" customFormat="1" ht="21" customHeight="1">
      <c r="A34" s="20" t="s">
        <v>33</v>
      </c>
      <c r="B34" s="21" t="s">
        <v>76</v>
      </c>
      <c r="C34" s="8">
        <v>2000</v>
      </c>
      <c r="D34" s="8">
        <v>2000</v>
      </c>
      <c r="E34" s="8"/>
      <c r="F34" s="8"/>
      <c r="G34" s="49">
        <f t="shared" si="3"/>
        <v>0</v>
      </c>
      <c r="H34" s="8"/>
      <c r="I34" s="96"/>
      <c r="J34" s="96">
        <f t="shared" si="1"/>
        <v>0</v>
      </c>
      <c r="K34" s="96"/>
    </row>
    <row r="35" spans="1:11" s="78" customFormat="1" ht="18" customHeight="1">
      <c r="A35" s="20" t="s">
        <v>39</v>
      </c>
      <c r="B35" s="21" t="s">
        <v>3</v>
      </c>
      <c r="C35" s="8">
        <v>1200</v>
      </c>
      <c r="D35" s="8">
        <v>1200</v>
      </c>
      <c r="E35" s="8"/>
      <c r="F35" s="9"/>
      <c r="G35" s="49">
        <v>1200</v>
      </c>
      <c r="H35" s="8">
        <v>1200</v>
      </c>
      <c r="I35" s="96">
        <f>G35*100/C35</f>
        <v>100</v>
      </c>
      <c r="J35" s="96">
        <f t="shared" si="1"/>
        <v>100</v>
      </c>
      <c r="K35" s="96">
        <f t="shared" si="2"/>
        <v>100</v>
      </c>
    </row>
    <row r="36" spans="1:11" s="78" customFormat="1" ht="18" customHeight="1">
      <c r="A36" s="20" t="s">
        <v>40</v>
      </c>
      <c r="B36" s="21" t="s">
        <v>4</v>
      </c>
      <c r="C36" s="8">
        <v>134940</v>
      </c>
      <c r="D36" s="8">
        <v>134940</v>
      </c>
      <c r="E36" s="8"/>
      <c r="F36" s="9"/>
      <c r="G36" s="49">
        <f t="shared" si="3"/>
        <v>0</v>
      </c>
      <c r="H36" s="8"/>
      <c r="I36" s="96">
        <f>G36*100/C36</f>
        <v>0</v>
      </c>
      <c r="J36" s="96">
        <f t="shared" si="1"/>
        <v>0</v>
      </c>
      <c r="K36" s="96"/>
    </row>
    <row r="37" spans="1:11" s="78" customFormat="1" ht="18" customHeight="1">
      <c r="A37" s="20" t="s">
        <v>41</v>
      </c>
      <c r="B37" s="21" t="s">
        <v>80</v>
      </c>
      <c r="C37" s="49">
        <f>C38+C39+C40</f>
        <v>1381008</v>
      </c>
      <c r="D37" s="49">
        <f>D38+D39+D40</f>
        <v>1381008</v>
      </c>
      <c r="E37" s="49">
        <v>118621</v>
      </c>
      <c r="F37" s="49">
        <v>31650</v>
      </c>
      <c r="G37" s="49">
        <f>E37+F37</f>
        <v>150271</v>
      </c>
      <c r="H37" s="8">
        <v>32900</v>
      </c>
      <c r="I37" s="96">
        <f>G37*100/C37</f>
        <v>10.88125485152874</v>
      </c>
      <c r="J37" s="96">
        <f t="shared" si="1"/>
        <v>10.88125485152874</v>
      </c>
      <c r="K37" s="96">
        <f>G37*100/H37</f>
        <v>456.75075987841944</v>
      </c>
    </row>
    <row r="38" spans="1:11" ht="18" customHeight="1">
      <c r="A38" s="11">
        <v>1</v>
      </c>
      <c r="B38" s="12" t="s">
        <v>77</v>
      </c>
      <c r="C38" s="48">
        <v>405774</v>
      </c>
      <c r="D38" s="48">
        <v>405774</v>
      </c>
      <c r="E38" s="48"/>
      <c r="F38" s="9"/>
      <c r="G38" s="9"/>
      <c r="H38" s="9"/>
      <c r="I38" s="96">
        <f>G38*100/C38</f>
        <v>0</v>
      </c>
      <c r="J38" s="96">
        <f t="shared" si="1"/>
        <v>0</v>
      </c>
      <c r="K38" s="97"/>
    </row>
    <row r="39" spans="1:11" ht="18" customHeight="1">
      <c r="A39" s="11">
        <v>2</v>
      </c>
      <c r="B39" s="12" t="s">
        <v>78</v>
      </c>
      <c r="C39" s="48">
        <v>538534</v>
      </c>
      <c r="D39" s="48">
        <v>538534</v>
      </c>
      <c r="E39" s="48"/>
      <c r="F39" s="48"/>
      <c r="G39" s="48"/>
      <c r="H39" s="9"/>
      <c r="I39" s="97">
        <f>G39*100/C39</f>
        <v>0</v>
      </c>
      <c r="J39" s="97">
        <f t="shared" si="1"/>
        <v>0</v>
      </c>
      <c r="K39" s="97"/>
    </row>
    <row r="40" spans="1:11" ht="18" customHeight="1">
      <c r="A40" s="11">
        <v>3</v>
      </c>
      <c r="B40" s="12" t="s">
        <v>79</v>
      </c>
      <c r="C40" s="48">
        <v>436700</v>
      </c>
      <c r="D40" s="48">
        <v>436700</v>
      </c>
      <c r="E40" s="48"/>
      <c r="F40" s="9"/>
      <c r="G40" s="9"/>
      <c r="H40" s="9"/>
      <c r="I40" s="97"/>
      <c r="J40" s="97"/>
      <c r="K40" s="97"/>
    </row>
    <row r="41" spans="1:11" s="79" customFormat="1" ht="18" customHeight="1">
      <c r="A41" s="22"/>
      <c r="B41" s="23"/>
      <c r="C41" s="50"/>
      <c r="D41" s="24"/>
      <c r="E41" s="24"/>
      <c r="F41" s="24"/>
      <c r="G41" s="24"/>
      <c r="H41" s="24"/>
      <c r="I41" s="83"/>
      <c r="J41" s="83"/>
      <c r="K41" s="83"/>
    </row>
  </sheetData>
  <sheetProtection/>
  <mergeCells count="13">
    <mergeCell ref="F4:F6"/>
    <mergeCell ref="D5:D6"/>
    <mergeCell ref="C4:D4"/>
    <mergeCell ref="G4:G6"/>
    <mergeCell ref="A1:K1"/>
    <mergeCell ref="B4:B6"/>
    <mergeCell ref="A4:A6"/>
    <mergeCell ref="H4:H6"/>
    <mergeCell ref="A2:K2"/>
    <mergeCell ref="I3:K3"/>
    <mergeCell ref="I4:K5"/>
    <mergeCell ref="C5:C6"/>
    <mergeCell ref="E4:E6"/>
  </mergeCells>
  <printOptions horizontalCentered="1"/>
  <pageMargins left="0.25" right="0.25" top="0.56" bottom="0.49" header="0.56" footer="0.236220472440945"/>
  <pageSetup horizontalDpi="600" verticalDpi="600" orientation="landscape" paperSize="9" r:id="rId1"/>
  <ignoredErrors>
    <ignoredError sqref="D28 F28" formulaRange="1"/>
    <ignoredError sqref="H11:H12 C11:C12 D9 C9" evalError="1"/>
    <ignoredError sqref="G14 E28 G37 G28 G24 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 Biểu Báo cáo thu chi ngân sách tháng 4 nam 2018.xls</dc:title>
  <dc:subject/>
  <dc:creator>Smart</dc:creator>
  <cp:keywords/>
  <dc:description/>
  <cp:lastModifiedBy>Windows User</cp:lastModifiedBy>
  <cp:lastPrinted>2018-03-20T09:19:17Z</cp:lastPrinted>
  <dcterms:created xsi:type="dcterms:W3CDTF">2011-09-11T06:55:33Z</dcterms:created>
  <dcterms:modified xsi:type="dcterms:W3CDTF">2018-04-24T09:06:41Z</dcterms:modified>
  <cp:category/>
  <cp:version/>
  <cp:contentType/>
  <cp:contentStatus/>
</cp:coreProperties>
</file>